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nnees\Bricolage\gene minispooky_colloidal\fab\"/>
    </mc:Choice>
  </mc:AlternateContent>
  <bookViews>
    <workbookView xWindow="0" yWindow="0" windowWidth="21576" windowHeight="943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23" i="1"/>
  <c r="K23" i="1" s="1"/>
  <c r="N23" i="1"/>
  <c r="O23" i="1" s="1"/>
  <c r="I23" i="1"/>
  <c r="H23" i="1"/>
  <c r="G24" i="1"/>
  <c r="J24" i="1"/>
  <c r="K24" i="1" s="1"/>
  <c r="N24" i="1"/>
  <c r="O24" i="1" s="1"/>
  <c r="I24" i="1"/>
  <c r="H24" i="1"/>
  <c r="M23" i="1" l="1"/>
  <c r="L23" i="1"/>
  <c r="M24" i="1"/>
  <c r="L24" i="1"/>
  <c r="G10" i="1"/>
  <c r="J10" i="1"/>
  <c r="K10" i="1" s="1"/>
  <c r="N10" i="1"/>
  <c r="O10" i="1" s="1"/>
  <c r="I10" i="1"/>
  <c r="H10" i="1"/>
  <c r="H9" i="1"/>
  <c r="K9" i="1"/>
  <c r="L9" i="1" s="1"/>
  <c r="M9" i="1"/>
  <c r="O9" i="1"/>
  <c r="I9" i="1"/>
  <c r="H8" i="1"/>
  <c r="K8" i="1"/>
  <c r="L8" i="1" s="1"/>
  <c r="M8" i="1"/>
  <c r="O8" i="1"/>
  <c r="I8" i="1"/>
  <c r="G9" i="1"/>
  <c r="J9" i="1"/>
  <c r="N9" i="1"/>
  <c r="G8" i="1"/>
  <c r="J8" i="1"/>
  <c r="N8" i="1"/>
  <c r="G27" i="1"/>
  <c r="J27" i="1" s="1"/>
  <c r="K27" i="1" s="1"/>
  <c r="N27" i="1"/>
  <c r="O27" i="1" s="1"/>
  <c r="I27" i="1"/>
  <c r="H27" i="1"/>
  <c r="M4" i="1"/>
  <c r="M5" i="1"/>
  <c r="M6" i="1"/>
  <c r="M7" i="1"/>
  <c r="M11" i="1"/>
  <c r="M13" i="1"/>
  <c r="M14" i="1"/>
  <c r="M15" i="1"/>
  <c r="M16" i="1"/>
  <c r="M17" i="1"/>
  <c r="M18" i="1"/>
  <c r="M19" i="1"/>
  <c r="M20" i="1"/>
  <c r="M21" i="1"/>
  <c r="M22" i="1"/>
  <c r="M25" i="1"/>
  <c r="M26" i="1"/>
  <c r="L7" i="1"/>
  <c r="L11" i="1"/>
  <c r="L13" i="1"/>
  <c r="L14" i="1"/>
  <c r="L15" i="1"/>
  <c r="L16" i="1"/>
  <c r="L17" i="1"/>
  <c r="L18" i="1"/>
  <c r="L19" i="1"/>
  <c r="L20" i="1"/>
  <c r="L21" i="1"/>
  <c r="L22" i="1"/>
  <c r="L25" i="1"/>
  <c r="L26" i="1"/>
  <c r="L4" i="1"/>
  <c r="L5" i="1"/>
  <c r="L6" i="1"/>
  <c r="L3" i="1"/>
  <c r="I4" i="1"/>
  <c r="I5" i="1"/>
  <c r="I6" i="1"/>
  <c r="I7" i="1"/>
  <c r="I11" i="1"/>
  <c r="I12" i="1"/>
  <c r="I13" i="1"/>
  <c r="I14" i="1"/>
  <c r="I15" i="1"/>
  <c r="I16" i="1"/>
  <c r="I17" i="1"/>
  <c r="I18" i="1"/>
  <c r="I19" i="1"/>
  <c r="I20" i="1"/>
  <c r="I21" i="1"/>
  <c r="I22" i="1"/>
  <c r="I25" i="1"/>
  <c r="I26" i="1"/>
  <c r="H4" i="1"/>
  <c r="H5" i="1"/>
  <c r="H6" i="1"/>
  <c r="H7" i="1"/>
  <c r="H11" i="1"/>
  <c r="H12" i="1"/>
  <c r="H13" i="1"/>
  <c r="H14" i="1"/>
  <c r="H15" i="1"/>
  <c r="H16" i="1"/>
  <c r="H17" i="1"/>
  <c r="H18" i="1"/>
  <c r="H19" i="1"/>
  <c r="H20" i="1"/>
  <c r="H21" i="1"/>
  <c r="H22" i="1"/>
  <c r="H25" i="1"/>
  <c r="H26" i="1"/>
  <c r="J4" i="1"/>
  <c r="J5" i="1"/>
  <c r="J6" i="1"/>
  <c r="J7" i="1"/>
  <c r="K7" i="1" s="1"/>
  <c r="J11" i="1"/>
  <c r="J12" i="1"/>
  <c r="K12" i="1" s="1"/>
  <c r="M12" i="1" s="1"/>
  <c r="J13" i="1"/>
  <c r="J14" i="1"/>
  <c r="K14" i="1" s="1"/>
  <c r="J15" i="1"/>
  <c r="J16" i="1"/>
  <c r="K16" i="1" s="1"/>
  <c r="J17" i="1"/>
  <c r="J18" i="1"/>
  <c r="J19" i="1"/>
  <c r="J20" i="1"/>
  <c r="K20" i="1" s="1"/>
  <c r="J21" i="1"/>
  <c r="J22" i="1"/>
  <c r="K22" i="1" s="1"/>
  <c r="J25" i="1"/>
  <c r="J26" i="1"/>
  <c r="K26" i="1" s="1"/>
  <c r="K11" i="1"/>
  <c r="K13" i="1"/>
  <c r="K15" i="1"/>
  <c r="K19" i="1"/>
  <c r="K21" i="1"/>
  <c r="K25" i="1"/>
  <c r="K6" i="1"/>
  <c r="K4" i="1"/>
  <c r="K5" i="1"/>
  <c r="N19" i="1"/>
  <c r="N25" i="1"/>
  <c r="O25" i="1" s="1"/>
  <c r="G16" i="1"/>
  <c r="G18" i="1"/>
  <c r="N18" i="1" s="1"/>
  <c r="O18" i="1" s="1"/>
  <c r="K18" i="1"/>
  <c r="G6" i="1"/>
  <c r="G21" i="1"/>
  <c r="G13" i="1"/>
  <c r="I3" i="1"/>
  <c r="G26" i="1"/>
  <c r="N26" i="1" s="1"/>
  <c r="O26" i="1" s="1"/>
  <c r="G25" i="1"/>
  <c r="G22" i="1"/>
  <c r="G20" i="1"/>
  <c r="N20" i="1" s="1"/>
  <c r="O20" i="1" s="1"/>
  <c r="G19" i="1"/>
  <c r="G17" i="1"/>
  <c r="K17" i="1" s="1"/>
  <c r="G15" i="1"/>
  <c r="N15" i="1" s="1"/>
  <c r="O15" i="1" s="1"/>
  <c r="G14" i="1"/>
  <c r="N14" i="1" s="1"/>
  <c r="G12" i="1"/>
  <c r="G11" i="1"/>
  <c r="G7" i="1"/>
  <c r="N7" i="1" s="1"/>
  <c r="O7" i="1" s="1"/>
  <c r="G5" i="1"/>
  <c r="G4" i="1"/>
  <c r="N4" i="1" s="1"/>
  <c r="O4" i="1" s="1"/>
  <c r="H3" i="1"/>
  <c r="G3" i="1"/>
  <c r="N3" i="1" s="1"/>
  <c r="L12" i="1" l="1"/>
  <c r="H28" i="1"/>
  <c r="M10" i="1"/>
  <c r="L10" i="1"/>
  <c r="I28" i="1"/>
  <c r="L27" i="1"/>
  <c r="L28" i="1" s="1"/>
  <c r="M27" i="1"/>
  <c r="N21" i="1"/>
  <c r="N5" i="1"/>
  <c r="O5" i="1" s="1"/>
  <c r="N17" i="1"/>
  <c r="O17" i="1" s="1"/>
  <c r="N12" i="1"/>
  <c r="O12" i="1" s="1"/>
  <c r="O3" i="1"/>
  <c r="N22" i="1"/>
  <c r="O22" i="1" s="1"/>
  <c r="N16" i="1"/>
  <c r="O16" i="1" s="1"/>
  <c r="N13" i="1"/>
  <c r="O13" i="1" s="1"/>
  <c r="N11" i="1"/>
  <c r="O11" i="1" s="1"/>
  <c r="N6" i="1"/>
  <c r="O6" i="1" s="1"/>
  <c r="O19" i="1"/>
  <c r="J3" i="1"/>
  <c r="K3" i="1" s="1"/>
  <c r="M3" i="1" s="1"/>
  <c r="O14" i="1"/>
  <c r="O21" i="1" l="1"/>
  <c r="O28" i="1" s="1"/>
</calcChain>
</file>

<file path=xl/sharedStrings.xml><?xml version="1.0" encoding="utf-8"?>
<sst xmlns="http://schemas.openxmlformats.org/spreadsheetml/2006/main" count="69" uniqueCount="69">
  <si>
    <t>Nom</t>
  </si>
  <si>
    <t>Référence</t>
  </si>
  <si>
    <t>source</t>
  </si>
  <si>
    <t>coût unitaire</t>
  </si>
  <si>
    <t>Qté minimale</t>
  </si>
  <si>
    <t>Nbre carte CPU</t>
  </si>
  <si>
    <t>Nbre total</t>
  </si>
  <si>
    <t>Nbre pour 3 ex</t>
  </si>
  <si>
    <t>Cde nbre refs RS  pour 3</t>
  </si>
  <si>
    <t>Cout total pour 3 ex</t>
  </si>
  <si>
    <t>Reste après cde RS pour 3</t>
  </si>
  <si>
    <t>PIC16F1718-P</t>
  </si>
  <si>
    <t>RS 8417541</t>
  </si>
  <si>
    <t>support 28p</t>
  </si>
  <si>
    <t>RS 801796</t>
  </si>
  <si>
    <t>support 4p</t>
  </si>
  <si>
    <t>RS 813115</t>
  </si>
  <si>
    <t>résistance 47ohms</t>
  </si>
  <si>
    <t>RS 7077568</t>
  </si>
  <si>
    <t>diode 1N5819</t>
  </si>
  <si>
    <t>RS 4864460</t>
  </si>
  <si>
    <t>buzzer</t>
  </si>
  <si>
    <t>capa 470n / pas 5.08mm</t>
  </si>
  <si>
    <t>RS 1940546</t>
  </si>
  <si>
    <t>capa 10µF/25V / 2.54mm</t>
  </si>
  <si>
    <t>RS 2518121</t>
  </si>
  <si>
    <t>Encodeur</t>
  </si>
  <si>
    <t>RS 7377764</t>
  </si>
  <si>
    <t>bouton axe 6mm avec vis</t>
  </si>
  <si>
    <t>RS 2596929</t>
  </si>
  <si>
    <t>RS 1241510</t>
  </si>
  <si>
    <t>ebay</t>
  </si>
  <si>
    <t>CI cpu</t>
  </si>
  <si>
    <t>OSHPark</t>
  </si>
  <si>
    <t xml:space="preserve">boitier </t>
  </si>
  <si>
    <t>RS  2006714</t>
  </si>
  <si>
    <t>stepup 24V</t>
  </si>
  <si>
    <t>AD823</t>
  </si>
  <si>
    <t>RS 5237409</t>
  </si>
  <si>
    <t>Alim 5V fiche 2.1mm</t>
  </si>
  <si>
    <t>LF33ABV 3.3V LDO</t>
  </si>
  <si>
    <t>RS 6869710</t>
  </si>
  <si>
    <t>https://fr.rs-online.com/web/p/condensateurs-ceramique-multicouches/1940546/?relevancy-data=7365617263685F636173636164655F6F726465723D31267365617263685F696E746572666163655F6E616D653D4931384E525353746F636B4E756D626572267365617263685F6C616E67756167655F757365643D656E267365617263685F6D617463685F6D6F64653D6D61746368616C6C267365617263685F7061747465726E5F6D6174636865643D5E2828282872737C5253295B205D3F293F285C647B337D5B5C2D5C735D3F5C647B332C347D5B705061415D3F29297C283235285C647B387D7C5C647B317D5C2D5C647B377D29292924267365617263685F7061747465726E5F6F726465723D31267365617263685F73745F6E6F726D616C697365643D59267365617263685F726573706F6E73655F616374696F6E3D267365617263685F747970653D52535F53544F434B5F4E554D424552267365617263685F77696C645F63617264696E675F6D6F64653D4E4F4E45267365617263685F6B6579776F72643D31393430353436267365617263685F6B6579776F72645F6170703D31393430353436267365617263685F636F6E6669673D3126&amp;searchHistory=%7B%22enabled%22%3Atrue%7D</t>
  </si>
  <si>
    <t>https://fr.rs-online.com/web/p/regulateurs-de-tension/6869710/</t>
  </si>
  <si>
    <t>RS 7111693</t>
  </si>
  <si>
    <t>Cout cde minimale RS (si 1 seul ex)</t>
  </si>
  <si>
    <t>Cout  1ex minimal</t>
  </si>
  <si>
    <t>connecteur 2 points cable</t>
  </si>
  <si>
    <t>RS 1899435</t>
  </si>
  <si>
    <t>https://fr.rs-online.com/web/p/connecteurs-idc/1899435/?relevancy-data=7365617263685F636173636164655F6F726465723D31267365617263685F696E746572666163655F6E616D653D4931384E525353746F636B4E756D626572267365617263685F6C616E67756167655F757365643D656E267365617263685F6D617463685F6D6F64653D6D61746368616C6C267365617263685F7061747465726E5F6D6174636865643D5E2828282872737C5253295B205D3F293F285C647B337D5B5C2D5C735D3F5C647B332C347D5B705061415D3F29297C283235285C647B387D7C5C647B317D5C2D5C647B377D29292924267365617263685F7061747465726E5F6F726465723D31267365617263685F73745F6E6F726D616C697365643D59267365617263685F726573706F6E73655F616374696F6E3D267365617263685F747970653D52535F53544F434B5F4E554D424552267365617263685F77696C645F63617264696E675F6D6F64653D4E4F4E45267365617263685F6B6579776F72643D31383939343335267365617263685F6B6579776F72645F6170703D31383939343335267365617263685F636F6E6669673D3126&amp;searchHistory=%7B%22enabled%22%3Atrue%7D</t>
  </si>
  <si>
    <t>embase picots 5 points</t>
  </si>
  <si>
    <t>Nbre pour 9 ex</t>
  </si>
  <si>
    <t>Cout pour9ex</t>
  </si>
  <si>
    <t xml:space="preserve">Connecteur BNC </t>
  </si>
  <si>
    <t>RS5121174</t>
  </si>
  <si>
    <t xml:space="preserve">embase alim  5V </t>
  </si>
  <si>
    <t>RS 1753297</t>
  </si>
  <si>
    <t>résistance CMS 1206 4.7K</t>
  </si>
  <si>
    <t>résistance CMS 1206 10K</t>
  </si>
  <si>
    <t>RS 6792184</t>
  </si>
  <si>
    <t>RS 7409110</t>
  </si>
  <si>
    <t>RS 1347294</t>
  </si>
  <si>
    <t>résistance CMS 1206 14.7K</t>
  </si>
  <si>
    <t>RS 6791819</t>
  </si>
  <si>
    <t>Inductance 33µH/1.1A si LT1111</t>
  </si>
  <si>
    <t>RS 8135741</t>
  </si>
  <si>
    <t>LT1111-SO8</t>
  </si>
  <si>
    <t>RS 7618046</t>
  </si>
  <si>
    <t>Couts au 09/07/2021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</si>
</sst>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2" fontId="3" fillId="0" borderId="3" xfId="0" applyNumberFormat="1" applyFont="1" applyBorder="1" applyAlignment="1"/>
    <xf numFmtId="0" fontId="3" fillId="0" borderId="0" xfId="0" applyFont="1"/>
    <xf numFmtId="2" fontId="3" fillId="0" borderId="0" xfId="0" applyNumberFormat="1" applyFont="1" applyBorder="1"/>
    <xf numFmtId="2" fontId="3" fillId="0" borderId="3" xfId="0" applyNumberFormat="1" applyFont="1" applyBorder="1"/>
    <xf numFmtId="0" fontId="0" fillId="0" borderId="0" xfId="0" applyAlignment="1">
      <alignment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C6" sqref="C6"/>
    </sheetView>
  </sheetViews>
  <sheetFormatPr baseColWidth="10" defaultRowHeight="14.4" x14ac:dyDescent="0.3"/>
  <cols>
    <col min="1" max="1" width="31.88671875" customWidth="1"/>
    <col min="2" max="2" width="23.33203125" customWidth="1"/>
    <col min="3" max="3" width="19.21875" customWidth="1"/>
    <col min="5" max="5" width="10.44140625" customWidth="1"/>
    <col min="6" max="6" width="8" customWidth="1"/>
    <col min="7" max="7" width="11.44140625" customWidth="1"/>
    <col min="8" max="8" width="13.5546875" style="3" customWidth="1"/>
    <col min="9" max="9" width="13.21875" style="3" customWidth="1"/>
    <col min="10" max="11" width="8.21875" customWidth="1"/>
    <col min="12" max="12" width="11.77734375" style="4" bestFit="1" customWidth="1"/>
    <col min="13" max="13" width="11.77734375" style="3" customWidth="1"/>
    <col min="14" max="14" width="8.21875" customWidth="1"/>
    <col min="15" max="15" width="14.6640625" style="3" customWidth="1"/>
  </cols>
  <sheetData>
    <row r="1" spans="1:16" x14ac:dyDescent="0.3">
      <c r="A1" s="5" t="s">
        <v>68</v>
      </c>
    </row>
    <row r="2" spans="1:16" s="1" customFormat="1" ht="57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45</v>
      </c>
      <c r="I2" s="2" t="s">
        <v>46</v>
      </c>
      <c r="J2" s="1" t="s">
        <v>7</v>
      </c>
      <c r="K2" s="1" t="s">
        <v>8</v>
      </c>
      <c r="L2" s="1" t="s">
        <v>9</v>
      </c>
      <c r="M2" s="2" t="s">
        <v>10</v>
      </c>
      <c r="N2" s="1" t="s">
        <v>51</v>
      </c>
      <c r="O2" s="2" t="s">
        <v>52</v>
      </c>
    </row>
    <row r="3" spans="1:16" x14ac:dyDescent="0.3">
      <c r="A3" t="s">
        <v>11</v>
      </c>
      <c r="C3" t="s">
        <v>12</v>
      </c>
      <c r="D3">
        <v>1.7</v>
      </c>
      <c r="E3">
        <v>5</v>
      </c>
      <c r="F3">
        <v>1</v>
      </c>
      <c r="G3">
        <f t="shared" ref="G3:G27" si="0">SUM(F3:F3)</f>
        <v>1</v>
      </c>
      <c r="H3" s="3">
        <f>D3*E3</f>
        <v>8.5</v>
      </c>
      <c r="I3" s="3">
        <f>D3*(F3)</f>
        <v>1.7</v>
      </c>
      <c r="J3">
        <f>3*G3</f>
        <v>3</v>
      </c>
      <c r="K3">
        <f>IF(E3=1,J3,IF(J3&lt;=E3,1,IF(J3&lt;=2*E3,2,IF(J3&lt;=3*E3,3,IF(J3&lt;=4*E3,4,5)))))</f>
        <v>1</v>
      </c>
      <c r="L3" s="4">
        <f>K3*E3*D3</f>
        <v>8.5</v>
      </c>
      <c r="M3" s="3">
        <f>K3*E3-J3</f>
        <v>2</v>
      </c>
      <c r="N3">
        <f>9*G3</f>
        <v>9</v>
      </c>
      <c r="O3" s="3">
        <f>IF(E3=1,N3*D3,IF(N3&lt;=E3,E3*D3,IF(N3&lt;=2*E3,E3*D3*2,E3*D3*3)))</f>
        <v>17</v>
      </c>
    </row>
    <row r="4" spans="1:16" x14ac:dyDescent="0.3">
      <c r="A4" t="s">
        <v>13</v>
      </c>
      <c r="C4" t="s">
        <v>14</v>
      </c>
      <c r="D4">
        <v>0.96499999999999997</v>
      </c>
      <c r="E4">
        <v>5</v>
      </c>
      <c r="F4">
        <v>1</v>
      </c>
      <c r="G4">
        <f t="shared" si="0"/>
        <v>1</v>
      </c>
      <c r="H4" s="3">
        <f t="shared" ref="H4:H27" si="1">D4*E4</f>
        <v>4.8250000000000002</v>
      </c>
      <c r="I4" s="3">
        <f t="shared" ref="I4:I27" si="2">D4*(F4)</f>
        <v>0.96499999999999997</v>
      </c>
      <c r="J4">
        <f t="shared" ref="J4:J27" si="3">3*G4</f>
        <v>3</v>
      </c>
      <c r="K4">
        <f t="shared" ref="K4:K5" si="4">IF(E4=1,J4,IF(J4&lt;=E4,1,IF(J4&lt;=2*E4,2,IF(J4&lt;=3*E4,3,IF(J4&lt;=4*E4,4,5)))))</f>
        <v>1</v>
      </c>
      <c r="L4" s="4">
        <f t="shared" ref="L4:L27" si="5">K4*E4*D4</f>
        <v>4.8250000000000002</v>
      </c>
      <c r="M4" s="3">
        <f t="shared" ref="M4:M27" si="6">K4*E4-J4</f>
        <v>2</v>
      </c>
      <c r="N4">
        <f t="shared" ref="N4:N27" si="7">9*G4</f>
        <v>9</v>
      </c>
      <c r="O4" s="3">
        <f t="shared" ref="O4:O10" si="8">IF(E4=1,N4*D4,IF(N4&lt;=E4,E4*D4,IF(N4&lt;=2*E4,E4*D4*2,E4*D4*3)))</f>
        <v>9.65</v>
      </c>
    </row>
    <row r="5" spans="1:16" x14ac:dyDescent="0.3">
      <c r="A5" t="s">
        <v>15</v>
      </c>
      <c r="C5" t="s">
        <v>16</v>
      </c>
      <c r="D5">
        <v>0.52</v>
      </c>
      <c r="E5">
        <v>5</v>
      </c>
      <c r="F5">
        <v>1</v>
      </c>
      <c r="G5">
        <f t="shared" si="0"/>
        <v>1</v>
      </c>
      <c r="H5" s="3">
        <f t="shared" si="1"/>
        <v>2.6</v>
      </c>
      <c r="I5" s="3">
        <f t="shared" si="2"/>
        <v>0.52</v>
      </c>
      <c r="J5">
        <f t="shared" si="3"/>
        <v>3</v>
      </c>
      <c r="K5">
        <f t="shared" si="4"/>
        <v>1</v>
      </c>
      <c r="L5" s="4">
        <f t="shared" si="5"/>
        <v>2.6</v>
      </c>
      <c r="M5" s="3">
        <f t="shared" si="6"/>
        <v>2</v>
      </c>
      <c r="N5">
        <f t="shared" si="7"/>
        <v>9</v>
      </c>
      <c r="O5" s="3">
        <f t="shared" si="8"/>
        <v>5.2</v>
      </c>
    </row>
    <row r="6" spans="1:16" x14ac:dyDescent="0.3">
      <c r="A6" t="s">
        <v>37</v>
      </c>
      <c r="C6" t="s">
        <v>38</v>
      </c>
      <c r="D6">
        <v>10.220000000000001</v>
      </c>
      <c r="E6">
        <v>1</v>
      </c>
      <c r="F6">
        <v>1</v>
      </c>
      <c r="G6">
        <f t="shared" si="0"/>
        <v>1</v>
      </c>
      <c r="H6" s="3">
        <f t="shared" si="1"/>
        <v>10.220000000000001</v>
      </c>
      <c r="I6" s="3">
        <f t="shared" si="2"/>
        <v>10.220000000000001</v>
      </c>
      <c r="J6">
        <f t="shared" si="3"/>
        <v>3</v>
      </c>
      <c r="K6">
        <f>IF(E6=1,J6,IF(J6&lt;=E6,1,IF(J6&lt;=2*E6,2,IF(J6&lt;=3*E6,3,IF(J6&lt;=4*E6,4,5)))))</f>
        <v>3</v>
      </c>
      <c r="L6" s="4">
        <f t="shared" si="5"/>
        <v>30.660000000000004</v>
      </c>
      <c r="M6" s="3">
        <f t="shared" si="6"/>
        <v>0</v>
      </c>
      <c r="N6">
        <f t="shared" si="7"/>
        <v>9</v>
      </c>
      <c r="O6" s="3">
        <f t="shared" si="8"/>
        <v>91.98</v>
      </c>
    </row>
    <row r="7" spans="1:16" x14ac:dyDescent="0.3">
      <c r="A7" t="s">
        <v>17</v>
      </c>
      <c r="C7" t="s">
        <v>18</v>
      </c>
      <c r="D7">
        <v>0.03</v>
      </c>
      <c r="E7">
        <v>10</v>
      </c>
      <c r="F7">
        <v>1</v>
      </c>
      <c r="G7">
        <f t="shared" si="0"/>
        <v>1</v>
      </c>
      <c r="H7" s="3">
        <f t="shared" si="1"/>
        <v>0.3</v>
      </c>
      <c r="I7" s="3">
        <f t="shared" si="2"/>
        <v>0.03</v>
      </c>
      <c r="J7">
        <f t="shared" si="3"/>
        <v>3</v>
      </c>
      <c r="K7">
        <f t="shared" ref="K7:K27" si="9">IF(E7=1,J7,IF(J7&lt;=E7,1,IF(J7&lt;=2*E7,2,IF(J7&lt;=3*E7,3,IF(J7&lt;=4*E7,4,5)))))</f>
        <v>1</v>
      </c>
      <c r="L7" s="4">
        <f t="shared" si="5"/>
        <v>0.3</v>
      </c>
      <c r="M7" s="3">
        <f t="shared" si="6"/>
        <v>7</v>
      </c>
      <c r="N7">
        <f t="shared" si="7"/>
        <v>9</v>
      </c>
      <c r="O7" s="3">
        <f t="shared" si="8"/>
        <v>0.3</v>
      </c>
    </row>
    <row r="8" spans="1:16" x14ac:dyDescent="0.3">
      <c r="A8" t="s">
        <v>57</v>
      </c>
      <c r="C8" t="s">
        <v>59</v>
      </c>
      <c r="D8">
        <v>2.5999999999999999E-2</v>
      </c>
      <c r="E8">
        <v>50</v>
      </c>
      <c r="F8">
        <v>9</v>
      </c>
      <c r="G8">
        <f t="shared" si="0"/>
        <v>9</v>
      </c>
      <c r="H8" s="3">
        <f t="shared" si="1"/>
        <v>1.3</v>
      </c>
      <c r="I8" s="3">
        <f t="shared" si="2"/>
        <v>0.23399999999999999</v>
      </c>
      <c r="J8">
        <f t="shared" si="3"/>
        <v>27</v>
      </c>
      <c r="K8">
        <f t="shared" si="9"/>
        <v>1</v>
      </c>
      <c r="L8" s="14">
        <f t="shared" si="5"/>
        <v>1.3</v>
      </c>
      <c r="M8" s="3">
        <f t="shared" si="6"/>
        <v>23</v>
      </c>
      <c r="N8">
        <f t="shared" si="7"/>
        <v>81</v>
      </c>
      <c r="O8" s="3">
        <f t="shared" si="8"/>
        <v>2.6</v>
      </c>
    </row>
    <row r="9" spans="1:16" x14ac:dyDescent="0.3">
      <c r="A9" t="s">
        <v>58</v>
      </c>
      <c r="C9" t="s">
        <v>60</v>
      </c>
      <c r="D9">
        <v>7.8E-2</v>
      </c>
      <c r="E9">
        <v>50</v>
      </c>
      <c r="F9">
        <v>2</v>
      </c>
      <c r="G9">
        <f t="shared" si="0"/>
        <v>2</v>
      </c>
      <c r="H9" s="3">
        <f t="shared" si="1"/>
        <v>3.9</v>
      </c>
      <c r="I9" s="3">
        <f t="shared" si="2"/>
        <v>0.156</v>
      </c>
      <c r="J9">
        <f t="shared" si="3"/>
        <v>6</v>
      </c>
      <c r="K9">
        <f t="shared" si="9"/>
        <v>1</v>
      </c>
      <c r="L9" s="14">
        <f t="shared" si="5"/>
        <v>3.9</v>
      </c>
      <c r="M9" s="3">
        <f t="shared" si="6"/>
        <v>44</v>
      </c>
      <c r="N9">
        <f t="shared" si="7"/>
        <v>18</v>
      </c>
      <c r="O9" s="3">
        <f t="shared" si="8"/>
        <v>3.9</v>
      </c>
    </row>
    <row r="10" spans="1:16" x14ac:dyDescent="0.3">
      <c r="A10" t="s">
        <v>62</v>
      </c>
      <c r="C10" t="s">
        <v>63</v>
      </c>
      <c r="D10">
        <v>6.4000000000000001E-2</v>
      </c>
      <c r="E10">
        <v>50</v>
      </c>
      <c r="F10">
        <v>2</v>
      </c>
      <c r="G10">
        <f t="shared" si="0"/>
        <v>2</v>
      </c>
      <c r="H10" s="3">
        <f t="shared" si="1"/>
        <v>3.2</v>
      </c>
      <c r="I10" s="3">
        <f t="shared" si="2"/>
        <v>0.128</v>
      </c>
      <c r="J10">
        <f t="shared" si="3"/>
        <v>6</v>
      </c>
      <c r="K10">
        <f t="shared" si="9"/>
        <v>1</v>
      </c>
      <c r="L10" s="14">
        <f t="shared" si="5"/>
        <v>3.2</v>
      </c>
      <c r="M10" s="3">
        <f t="shared" si="6"/>
        <v>44</v>
      </c>
      <c r="N10">
        <f t="shared" si="7"/>
        <v>18</v>
      </c>
      <c r="O10" s="3">
        <f t="shared" si="8"/>
        <v>3.2</v>
      </c>
    </row>
    <row r="11" spans="1:16" x14ac:dyDescent="0.3">
      <c r="A11" t="s">
        <v>19</v>
      </c>
      <c r="C11" t="s">
        <v>20</v>
      </c>
      <c r="D11">
        <v>0.31</v>
      </c>
      <c r="E11">
        <v>5</v>
      </c>
      <c r="F11">
        <v>1</v>
      </c>
      <c r="G11">
        <f t="shared" si="0"/>
        <v>1</v>
      </c>
      <c r="H11" s="3">
        <f t="shared" si="1"/>
        <v>1.55</v>
      </c>
      <c r="I11" s="3">
        <f t="shared" si="2"/>
        <v>0.31</v>
      </c>
      <c r="J11">
        <f t="shared" si="3"/>
        <v>3</v>
      </c>
      <c r="K11">
        <f t="shared" si="9"/>
        <v>1</v>
      </c>
      <c r="L11" s="4">
        <f t="shared" si="5"/>
        <v>1.55</v>
      </c>
      <c r="M11" s="3">
        <f t="shared" si="6"/>
        <v>2</v>
      </c>
      <c r="N11">
        <f t="shared" si="7"/>
        <v>9</v>
      </c>
      <c r="O11" s="3">
        <f>IF(E11=1,N11*D11,IF(N11&lt;=E11,E11*D11,IF(N11&lt;=2*E11,E11*D11*2,E11*D11*3)))</f>
        <v>3.1</v>
      </c>
    </row>
    <row r="12" spans="1:16" x14ac:dyDescent="0.3">
      <c r="A12" t="s">
        <v>21</v>
      </c>
      <c r="C12" t="s">
        <v>61</v>
      </c>
      <c r="D12">
        <v>0.66</v>
      </c>
      <c r="E12">
        <v>10</v>
      </c>
      <c r="F12">
        <v>1</v>
      </c>
      <c r="G12">
        <f t="shared" si="0"/>
        <v>1</v>
      </c>
      <c r="H12" s="3">
        <f t="shared" si="1"/>
        <v>6.6000000000000005</v>
      </c>
      <c r="I12" s="3">
        <f t="shared" si="2"/>
        <v>0.66</v>
      </c>
      <c r="J12">
        <f t="shared" si="3"/>
        <v>3</v>
      </c>
      <c r="K12">
        <f t="shared" si="9"/>
        <v>1</v>
      </c>
      <c r="L12" s="4">
        <f t="shared" si="5"/>
        <v>6.6000000000000005</v>
      </c>
      <c r="M12" s="3">
        <f t="shared" si="6"/>
        <v>7</v>
      </c>
      <c r="N12">
        <f t="shared" si="7"/>
        <v>9</v>
      </c>
      <c r="O12" s="3">
        <f t="shared" ref="O12:O13" si="10">IF(E12=1,N12*D12,IF(N12&lt;=E12,E12*D12,IF(N12&lt;=2*E12,E12*D12*2,E12*D12*3)))</f>
        <v>6.6000000000000005</v>
      </c>
    </row>
    <row r="13" spans="1:16" x14ac:dyDescent="0.3">
      <c r="A13" t="s">
        <v>34</v>
      </c>
      <c r="C13" t="s">
        <v>35</v>
      </c>
      <c r="D13">
        <v>3.62</v>
      </c>
      <c r="E13">
        <v>1</v>
      </c>
      <c r="F13">
        <v>1</v>
      </c>
      <c r="G13">
        <f t="shared" si="0"/>
        <v>1</v>
      </c>
      <c r="H13" s="3">
        <f t="shared" si="1"/>
        <v>3.62</v>
      </c>
      <c r="I13" s="3">
        <f t="shared" si="2"/>
        <v>3.62</v>
      </c>
      <c r="J13">
        <f t="shared" si="3"/>
        <v>3</v>
      </c>
      <c r="K13">
        <f t="shared" si="9"/>
        <v>3</v>
      </c>
      <c r="L13" s="4">
        <f t="shared" si="5"/>
        <v>10.86</v>
      </c>
      <c r="M13" s="3">
        <f t="shared" si="6"/>
        <v>0</v>
      </c>
      <c r="N13">
        <f t="shared" si="7"/>
        <v>9</v>
      </c>
      <c r="O13" s="3">
        <f t="shared" si="10"/>
        <v>32.58</v>
      </c>
    </row>
    <row r="14" spans="1:16" x14ac:dyDescent="0.3">
      <c r="A14" t="s">
        <v>22</v>
      </c>
      <c r="C14" t="s">
        <v>23</v>
      </c>
      <c r="D14">
        <v>0.2</v>
      </c>
      <c r="E14">
        <v>10</v>
      </c>
      <c r="F14">
        <v>1</v>
      </c>
      <c r="G14">
        <f t="shared" si="0"/>
        <v>1</v>
      </c>
      <c r="H14" s="3">
        <f t="shared" si="1"/>
        <v>2</v>
      </c>
      <c r="I14" s="3">
        <f t="shared" si="2"/>
        <v>0.2</v>
      </c>
      <c r="J14">
        <f t="shared" si="3"/>
        <v>3</v>
      </c>
      <c r="K14">
        <f t="shared" si="9"/>
        <v>1</v>
      </c>
      <c r="L14" s="4">
        <f t="shared" si="5"/>
        <v>2</v>
      </c>
      <c r="M14" s="3">
        <f t="shared" si="6"/>
        <v>7</v>
      </c>
      <c r="N14">
        <f t="shared" si="7"/>
        <v>9</v>
      </c>
      <c r="O14" s="3">
        <f>IF(E14=1,N14*D14,IF(N14&lt;=E14,E14*D14,IF(N14&lt;=2*E14,E14*D14*2,E14*D14*3)))</f>
        <v>2</v>
      </c>
      <c r="P14" t="s">
        <v>42</v>
      </c>
    </row>
    <row r="15" spans="1:16" x14ac:dyDescent="0.3">
      <c r="A15" t="s">
        <v>24</v>
      </c>
      <c r="C15" s="13" t="s">
        <v>44</v>
      </c>
      <c r="D15">
        <v>8.5000000000000006E-2</v>
      </c>
      <c r="E15">
        <v>50</v>
      </c>
      <c r="F15">
        <v>2</v>
      </c>
      <c r="G15">
        <f t="shared" si="0"/>
        <v>2</v>
      </c>
      <c r="H15" s="3">
        <f t="shared" si="1"/>
        <v>4.25</v>
      </c>
      <c r="I15" s="3">
        <f t="shared" si="2"/>
        <v>0.17</v>
      </c>
      <c r="J15">
        <f t="shared" si="3"/>
        <v>6</v>
      </c>
      <c r="K15">
        <f t="shared" si="9"/>
        <v>1</v>
      </c>
      <c r="L15" s="4">
        <f t="shared" si="5"/>
        <v>4.25</v>
      </c>
      <c r="M15" s="3">
        <f t="shared" si="6"/>
        <v>44</v>
      </c>
      <c r="N15">
        <f t="shared" si="7"/>
        <v>18</v>
      </c>
      <c r="O15" s="3">
        <f t="shared" ref="O15:O18" si="11">IF(E15=1,N15*D15,IF(N15&lt;=E15,E15*D15,IF(N15&lt;=2*E15,E15*D15*2,E15*D15*3)))</f>
        <v>4.25</v>
      </c>
    </row>
    <row r="16" spans="1:16" x14ac:dyDescent="0.3">
      <c r="A16" t="s">
        <v>50</v>
      </c>
      <c r="C16" t="s">
        <v>25</v>
      </c>
      <c r="D16">
        <v>0.28999999999999998</v>
      </c>
      <c r="E16">
        <v>25</v>
      </c>
      <c r="F16">
        <v>1</v>
      </c>
      <c r="G16">
        <f t="shared" si="0"/>
        <v>1</v>
      </c>
      <c r="H16" s="3">
        <f t="shared" si="1"/>
        <v>7.2499999999999991</v>
      </c>
      <c r="I16" s="3">
        <f t="shared" si="2"/>
        <v>0.28999999999999998</v>
      </c>
      <c r="J16">
        <f t="shared" si="3"/>
        <v>3</v>
      </c>
      <c r="K16">
        <f t="shared" si="9"/>
        <v>1</v>
      </c>
      <c r="L16" s="4">
        <f t="shared" si="5"/>
        <v>7.2499999999999991</v>
      </c>
      <c r="M16" s="3">
        <f t="shared" si="6"/>
        <v>22</v>
      </c>
      <c r="N16">
        <f t="shared" si="7"/>
        <v>9</v>
      </c>
      <c r="O16" s="3">
        <f t="shared" si="11"/>
        <v>7.2499999999999991</v>
      </c>
    </row>
    <row r="17" spans="1:16" ht="15.6" customHeight="1" x14ac:dyDescent="0.3">
      <c r="A17" t="s">
        <v>40</v>
      </c>
      <c r="C17" s="13" t="s">
        <v>41</v>
      </c>
      <c r="D17">
        <v>0.96</v>
      </c>
      <c r="E17">
        <v>5</v>
      </c>
      <c r="F17">
        <v>1</v>
      </c>
      <c r="G17">
        <f t="shared" si="0"/>
        <v>1</v>
      </c>
      <c r="H17" s="3">
        <f t="shared" si="1"/>
        <v>4.8</v>
      </c>
      <c r="I17" s="3">
        <f t="shared" si="2"/>
        <v>0.96</v>
      </c>
      <c r="J17">
        <f t="shared" si="3"/>
        <v>3</v>
      </c>
      <c r="K17">
        <f t="shared" si="9"/>
        <v>1</v>
      </c>
      <c r="L17" s="4">
        <f t="shared" si="5"/>
        <v>4.8</v>
      </c>
      <c r="M17" s="3">
        <f t="shared" si="6"/>
        <v>2</v>
      </c>
      <c r="N17">
        <f t="shared" si="7"/>
        <v>9</v>
      </c>
      <c r="O17" s="3">
        <f t="shared" si="11"/>
        <v>9.6</v>
      </c>
      <c r="P17" t="s">
        <v>43</v>
      </c>
    </row>
    <row r="18" spans="1:16" x14ac:dyDescent="0.3">
      <c r="A18" t="s">
        <v>47</v>
      </c>
      <c r="C18" t="s">
        <v>48</v>
      </c>
      <c r="D18">
        <v>0.58299999999999996</v>
      </c>
      <c r="E18">
        <v>5</v>
      </c>
      <c r="F18">
        <v>3</v>
      </c>
      <c r="G18">
        <f t="shared" si="0"/>
        <v>3</v>
      </c>
      <c r="H18" s="3">
        <f t="shared" si="1"/>
        <v>2.915</v>
      </c>
      <c r="I18" s="3">
        <f t="shared" si="2"/>
        <v>1.7489999999999999</v>
      </c>
      <c r="J18">
        <f t="shared" si="3"/>
        <v>9</v>
      </c>
      <c r="K18">
        <f t="shared" si="9"/>
        <v>2</v>
      </c>
      <c r="L18" s="4">
        <f t="shared" si="5"/>
        <v>5.83</v>
      </c>
      <c r="M18" s="3">
        <f t="shared" si="6"/>
        <v>1</v>
      </c>
      <c r="N18">
        <f t="shared" si="7"/>
        <v>27</v>
      </c>
      <c r="O18" s="3">
        <f t="shared" si="11"/>
        <v>8.745000000000001</v>
      </c>
      <c r="P18" t="s">
        <v>49</v>
      </c>
    </row>
    <row r="19" spans="1:16" x14ac:dyDescent="0.3">
      <c r="A19" t="s">
        <v>26</v>
      </c>
      <c r="C19" t="s">
        <v>27</v>
      </c>
      <c r="D19">
        <v>1.88</v>
      </c>
      <c r="E19">
        <v>1</v>
      </c>
      <c r="F19">
        <v>1</v>
      </c>
      <c r="G19">
        <f t="shared" si="0"/>
        <v>1</v>
      </c>
      <c r="H19" s="3">
        <f t="shared" si="1"/>
        <v>1.88</v>
      </c>
      <c r="I19" s="3">
        <f t="shared" si="2"/>
        <v>1.88</v>
      </c>
      <c r="J19">
        <f t="shared" si="3"/>
        <v>3</v>
      </c>
      <c r="K19">
        <f t="shared" si="9"/>
        <v>3</v>
      </c>
      <c r="L19" s="4">
        <f t="shared" si="5"/>
        <v>5.64</v>
      </c>
      <c r="M19" s="3">
        <f t="shared" si="6"/>
        <v>0</v>
      </c>
      <c r="N19">
        <f t="shared" si="7"/>
        <v>9</v>
      </c>
      <c r="O19" s="3">
        <f>IF(E19=1,N19*D19,IF(N19&lt;=E19,E19*D19,IF(N19&lt;=2*E19,E19*D19*2,E19*D19*3)))</f>
        <v>16.919999999999998</v>
      </c>
    </row>
    <row r="20" spans="1:16" x14ac:dyDescent="0.3">
      <c r="A20" t="s">
        <v>28</v>
      </c>
      <c r="C20" t="s">
        <v>29</v>
      </c>
      <c r="D20">
        <v>1.1399999999999999</v>
      </c>
      <c r="E20">
        <v>5</v>
      </c>
      <c r="F20">
        <v>1</v>
      </c>
      <c r="G20">
        <f t="shared" si="0"/>
        <v>1</v>
      </c>
      <c r="H20" s="3">
        <f t="shared" si="1"/>
        <v>5.6999999999999993</v>
      </c>
      <c r="I20" s="3">
        <f t="shared" si="2"/>
        <v>1.1399999999999999</v>
      </c>
      <c r="J20">
        <f t="shared" si="3"/>
        <v>3</v>
      </c>
      <c r="K20">
        <f t="shared" si="9"/>
        <v>1</v>
      </c>
      <c r="L20" s="4">
        <f t="shared" si="5"/>
        <v>5.6999999999999993</v>
      </c>
      <c r="M20" s="3">
        <f t="shared" si="6"/>
        <v>2</v>
      </c>
      <c r="N20">
        <f t="shared" si="7"/>
        <v>9</v>
      </c>
      <c r="O20" s="3">
        <f t="shared" ref="O20:O27" si="12">IF(E20=1,N20*D20,IF(N20&lt;=E20,E20*D20,IF(N20&lt;=2*E20,E20*D20*2,E20*D20*3)))</f>
        <v>11.399999999999999</v>
      </c>
    </row>
    <row r="21" spans="1:16" x14ac:dyDescent="0.3">
      <c r="A21" t="s">
        <v>36</v>
      </c>
      <c r="C21" t="s">
        <v>31</v>
      </c>
      <c r="D21">
        <v>3</v>
      </c>
      <c r="E21">
        <v>1</v>
      </c>
      <c r="F21">
        <v>1</v>
      </c>
      <c r="G21">
        <f t="shared" si="0"/>
        <v>1</v>
      </c>
      <c r="H21" s="3">
        <f t="shared" si="1"/>
        <v>3</v>
      </c>
      <c r="I21" s="3">
        <f t="shared" si="2"/>
        <v>3</v>
      </c>
      <c r="J21">
        <f t="shared" si="3"/>
        <v>3</v>
      </c>
      <c r="K21">
        <f t="shared" si="9"/>
        <v>3</v>
      </c>
      <c r="L21" s="4">
        <f t="shared" si="5"/>
        <v>9</v>
      </c>
      <c r="M21" s="3">
        <f t="shared" si="6"/>
        <v>0</v>
      </c>
      <c r="N21">
        <f t="shared" si="7"/>
        <v>9</v>
      </c>
      <c r="O21" s="3">
        <f t="shared" si="12"/>
        <v>27</v>
      </c>
    </row>
    <row r="22" spans="1:16" x14ac:dyDescent="0.3">
      <c r="A22" t="s">
        <v>55</v>
      </c>
      <c r="C22" t="s">
        <v>30</v>
      </c>
      <c r="D22">
        <v>5.56</v>
      </c>
      <c r="E22">
        <v>1</v>
      </c>
      <c r="F22">
        <v>1</v>
      </c>
      <c r="G22">
        <f t="shared" si="0"/>
        <v>1</v>
      </c>
      <c r="H22" s="3">
        <f t="shared" si="1"/>
        <v>5.56</v>
      </c>
      <c r="I22" s="3">
        <f t="shared" si="2"/>
        <v>5.56</v>
      </c>
      <c r="J22">
        <f t="shared" si="3"/>
        <v>3</v>
      </c>
      <c r="K22">
        <f t="shared" si="9"/>
        <v>3</v>
      </c>
      <c r="L22" s="4">
        <f t="shared" si="5"/>
        <v>16.68</v>
      </c>
      <c r="M22" s="3">
        <f t="shared" si="6"/>
        <v>0</v>
      </c>
      <c r="N22">
        <f t="shared" si="7"/>
        <v>9</v>
      </c>
      <c r="O22" s="3">
        <f t="shared" si="12"/>
        <v>50.04</v>
      </c>
    </row>
    <row r="23" spans="1:16" x14ac:dyDescent="0.3">
      <c r="A23" t="s">
        <v>66</v>
      </c>
      <c r="C23" t="s">
        <v>67</v>
      </c>
      <c r="D23">
        <v>5.92</v>
      </c>
      <c r="E23">
        <v>1</v>
      </c>
      <c r="F23">
        <v>1</v>
      </c>
      <c r="G23">
        <f t="shared" si="0"/>
        <v>1</v>
      </c>
      <c r="H23" s="3">
        <f t="shared" si="1"/>
        <v>5.92</v>
      </c>
      <c r="I23" s="3">
        <f t="shared" si="2"/>
        <v>5.92</v>
      </c>
      <c r="J23">
        <f t="shared" si="3"/>
        <v>3</v>
      </c>
      <c r="K23">
        <f t="shared" si="9"/>
        <v>3</v>
      </c>
      <c r="L23" s="14">
        <f t="shared" si="5"/>
        <v>17.759999999999998</v>
      </c>
      <c r="M23" s="3">
        <f t="shared" si="6"/>
        <v>0</v>
      </c>
      <c r="N23">
        <f t="shared" si="7"/>
        <v>9</v>
      </c>
      <c r="O23" s="3">
        <f t="shared" si="12"/>
        <v>53.28</v>
      </c>
    </row>
    <row r="24" spans="1:16" x14ac:dyDescent="0.3">
      <c r="A24" t="s">
        <v>64</v>
      </c>
      <c r="C24" t="s">
        <v>65</v>
      </c>
      <c r="D24">
        <v>0.33</v>
      </c>
      <c r="E24">
        <v>10</v>
      </c>
      <c r="F24">
        <v>1</v>
      </c>
      <c r="G24">
        <f t="shared" si="0"/>
        <v>1</v>
      </c>
      <c r="H24" s="3">
        <f t="shared" si="1"/>
        <v>3.3000000000000003</v>
      </c>
      <c r="I24" s="3">
        <f t="shared" si="2"/>
        <v>0.33</v>
      </c>
      <c r="J24">
        <f t="shared" si="3"/>
        <v>3</v>
      </c>
      <c r="K24">
        <f t="shared" si="9"/>
        <v>1</v>
      </c>
      <c r="L24" s="14">
        <f t="shared" si="5"/>
        <v>3.3000000000000003</v>
      </c>
      <c r="M24" s="3">
        <f t="shared" si="6"/>
        <v>7</v>
      </c>
      <c r="N24">
        <f t="shared" si="7"/>
        <v>9</v>
      </c>
      <c r="O24" s="3">
        <f t="shared" si="12"/>
        <v>3.3000000000000003</v>
      </c>
    </row>
    <row r="25" spans="1:16" x14ac:dyDescent="0.3">
      <c r="A25" t="s">
        <v>39</v>
      </c>
      <c r="C25" t="s">
        <v>56</v>
      </c>
      <c r="D25">
        <v>6.72</v>
      </c>
      <c r="E25">
        <v>1</v>
      </c>
      <c r="F25">
        <v>1</v>
      </c>
      <c r="G25">
        <f t="shared" si="0"/>
        <v>1</v>
      </c>
      <c r="H25" s="3">
        <f t="shared" si="1"/>
        <v>6.72</v>
      </c>
      <c r="I25" s="3">
        <f t="shared" si="2"/>
        <v>6.72</v>
      </c>
      <c r="J25">
        <f t="shared" si="3"/>
        <v>3</v>
      </c>
      <c r="K25">
        <f t="shared" si="9"/>
        <v>3</v>
      </c>
      <c r="L25" s="4">
        <f t="shared" si="5"/>
        <v>20.16</v>
      </c>
      <c r="M25" s="3">
        <f t="shared" si="6"/>
        <v>0</v>
      </c>
      <c r="N25">
        <f t="shared" si="7"/>
        <v>9</v>
      </c>
      <c r="O25" s="3">
        <f t="shared" si="12"/>
        <v>60.48</v>
      </c>
    </row>
    <row r="26" spans="1:16" x14ac:dyDescent="0.3">
      <c r="A26" t="s">
        <v>32</v>
      </c>
      <c r="C26" t="s">
        <v>33</v>
      </c>
      <c r="D26">
        <v>10</v>
      </c>
      <c r="E26">
        <v>3</v>
      </c>
      <c r="F26">
        <v>1</v>
      </c>
      <c r="G26">
        <f t="shared" si="0"/>
        <v>1</v>
      </c>
      <c r="H26" s="3">
        <f t="shared" si="1"/>
        <v>30</v>
      </c>
      <c r="I26" s="3">
        <f t="shared" si="2"/>
        <v>10</v>
      </c>
      <c r="J26">
        <f t="shared" si="3"/>
        <v>3</v>
      </c>
      <c r="K26">
        <f t="shared" si="9"/>
        <v>1</v>
      </c>
      <c r="L26" s="4">
        <f t="shared" si="5"/>
        <v>30</v>
      </c>
      <c r="M26" s="3">
        <f t="shared" si="6"/>
        <v>0</v>
      </c>
      <c r="N26">
        <f t="shared" si="7"/>
        <v>9</v>
      </c>
      <c r="O26" s="3">
        <f t="shared" si="12"/>
        <v>90</v>
      </c>
    </row>
    <row r="27" spans="1:16" s="6" customFormat="1" x14ac:dyDescent="0.3">
      <c r="A27" s="6" t="s">
        <v>53</v>
      </c>
      <c r="C27" s="6" t="s">
        <v>54</v>
      </c>
      <c r="D27" s="6">
        <v>1.54</v>
      </c>
      <c r="E27" s="6">
        <v>1</v>
      </c>
      <c r="F27" s="6">
        <v>1</v>
      </c>
      <c r="G27" s="6">
        <f t="shared" si="0"/>
        <v>1</v>
      </c>
      <c r="H27" s="7">
        <f t="shared" si="1"/>
        <v>1.54</v>
      </c>
      <c r="I27" s="7">
        <f t="shared" si="2"/>
        <v>1.54</v>
      </c>
      <c r="J27" s="6">
        <f t="shared" si="3"/>
        <v>3</v>
      </c>
      <c r="K27" s="6">
        <f t="shared" si="9"/>
        <v>3</v>
      </c>
      <c r="L27" s="14">
        <f t="shared" si="5"/>
        <v>4.62</v>
      </c>
      <c r="M27" s="7">
        <f t="shared" si="6"/>
        <v>0</v>
      </c>
      <c r="N27" s="6">
        <f t="shared" si="7"/>
        <v>9</v>
      </c>
      <c r="O27" s="7">
        <f t="shared" si="12"/>
        <v>13.86</v>
      </c>
    </row>
    <row r="28" spans="1:16" ht="25.8" x14ac:dyDescent="0.5">
      <c r="H28" s="8">
        <f>SUM(H3:H27)</f>
        <v>131.44999999999999</v>
      </c>
      <c r="I28" s="9">
        <f>SUM(I3:I27)</f>
        <v>58.002000000000002</v>
      </c>
      <c r="J28" s="10"/>
      <c r="K28" s="10"/>
      <c r="L28" s="11">
        <f>SUM(L3:L27)</f>
        <v>211.285</v>
      </c>
      <c r="M28" s="12"/>
      <c r="N28" s="10"/>
      <c r="O28" s="12">
        <f>SUM(O3:O27)</f>
        <v>534.23500000000001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gigi</cp:lastModifiedBy>
  <dcterms:created xsi:type="dcterms:W3CDTF">2021-04-30T11:43:31Z</dcterms:created>
  <dcterms:modified xsi:type="dcterms:W3CDTF">2021-07-11T08:17:46Z</dcterms:modified>
</cp:coreProperties>
</file>